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12036" windowHeight="11916" activeTab="0"/>
  </bookViews>
  <sheets>
    <sheet name="Tabelle1" sheetId="1" r:id="rId1"/>
    <sheet name="Tabelle2" sheetId="2" r:id="rId2"/>
    <sheet name="Tabelle3" sheetId="3" r:id="rId3"/>
  </sheets>
  <definedNames>
    <definedName name="B_B">'Tabelle1'!$G$139</definedName>
    <definedName name="B_T">'Tabelle1'!$G$141</definedName>
    <definedName name="D_S_B">'Tabelle1'!$G$247</definedName>
    <definedName name="D_S_D">'Tabelle1'!$G$248</definedName>
    <definedName name="D_S_H">'Tabelle1'!$G$249</definedName>
    <definedName name="D_S_L">'Tabelle1'!$G$246</definedName>
    <definedName name="D_S_STH">'Tabelle1'!$G$250</definedName>
    <definedName name="D_V_B">'Tabelle1'!$G$237</definedName>
    <definedName name="D_V_D">'Tabelle1'!$G$238</definedName>
    <definedName name="D_V_H">'Tabelle1'!$G$239</definedName>
    <definedName name="D_V_L">'Tabelle1'!$G$236</definedName>
    <definedName name="D_V_STH">'Tabelle1'!$G$240</definedName>
    <definedName name="_xlnm.Print_Area" localSheetId="0">'Tabelle1'!$A$37:$I$320</definedName>
    <definedName name="GB">'Tabelle1'!$G$60</definedName>
    <definedName name="GH">'Tabelle1'!$G$62</definedName>
    <definedName name="GT">'Tabelle1'!$G$61</definedName>
    <definedName name="L_K">'Tabelle1'!$G$158</definedName>
    <definedName name="L_L">'Tabelle1'!$G$157</definedName>
    <definedName name="L_T">'Tabelle1'!$G$159</definedName>
    <definedName name="n_B">'Tabelle1'!$G$138</definedName>
    <definedName name="n_L">'Tabelle1'!$G$156</definedName>
    <definedName name="n_ZL">'Tabelle1'!$G$165</definedName>
    <definedName name="RW_B">'Tabelle1'!$G$79</definedName>
    <definedName name="RW_H">'Tabelle1'!$G$80</definedName>
    <definedName name="SP">'Tabelle1'!$G$64</definedName>
    <definedName name="T_B">'Tabelle1'!$G$204</definedName>
    <definedName name="T_H">'Tabelle1'!$G$205</definedName>
    <definedName name="WS">'Tabelle1'!$G$63</definedName>
    <definedName name="ZL_Q">'Tabelle1'!$G$167</definedName>
  </definedNames>
  <calcPr fullCalcOnLoad="1"/>
</workbook>
</file>

<file path=xl/sharedStrings.xml><?xml version="1.0" encoding="utf-8"?>
<sst xmlns="http://schemas.openxmlformats.org/spreadsheetml/2006/main" count="221" uniqueCount="168">
  <si>
    <t>Gesamtbreite</t>
  </si>
  <si>
    <t>Gesamttiefe</t>
  </si>
  <si>
    <t>Gesamthöhe</t>
  </si>
  <si>
    <t>Wandstärke</t>
  </si>
  <si>
    <t>Rückwandbreite</t>
  </si>
  <si>
    <t>Rückwandhöhe</t>
  </si>
  <si>
    <t>WS</t>
  </si>
  <si>
    <t>RW_B</t>
  </si>
  <si>
    <t>RW_H</t>
  </si>
  <si>
    <t>mm</t>
  </si>
  <si>
    <t>Seitenwandbreite</t>
  </si>
  <si>
    <t>Seitenwandhöhe</t>
  </si>
  <si>
    <t>SW_B</t>
  </si>
  <si>
    <t>SW_H</t>
  </si>
  <si>
    <t>Spiel</t>
  </si>
  <si>
    <t>SP</t>
  </si>
  <si>
    <t>B_B</t>
  </si>
  <si>
    <t>Bodenbreite</t>
  </si>
  <si>
    <t>Bodentiefe</t>
  </si>
  <si>
    <t>B_T</t>
  </si>
  <si>
    <t>Anzahl Böden</t>
  </si>
  <si>
    <t>n_B</t>
  </si>
  <si>
    <t>oE</t>
  </si>
  <si>
    <t>Anzahl Latten</t>
  </si>
  <si>
    <t>n_L</t>
  </si>
  <si>
    <t>Länge_Latte</t>
  </si>
  <si>
    <t>L_L</t>
  </si>
  <si>
    <t>Kantenlänge La.</t>
  </si>
  <si>
    <t>L_K</t>
  </si>
  <si>
    <t>Lattenabstand_Tiefe</t>
  </si>
  <si>
    <t>L_T</t>
  </si>
  <si>
    <t>Anzahl Reihen</t>
  </si>
  <si>
    <t>n_ZL</t>
  </si>
  <si>
    <t>Zwischenlatte_Länge</t>
  </si>
  <si>
    <t>ZL_L</t>
  </si>
  <si>
    <t>Lattenabstand Quer</t>
  </si>
  <si>
    <t>ZL_Q</t>
  </si>
  <si>
    <t>Türblatt Breite</t>
  </si>
  <si>
    <t>Türblatt Höhe</t>
  </si>
  <si>
    <t>T_B</t>
  </si>
  <si>
    <t>T_H</t>
  </si>
  <si>
    <t>Länge</t>
  </si>
  <si>
    <t>D_V_L</t>
  </si>
  <si>
    <t>Breite</t>
  </si>
  <si>
    <t>D_V_B</t>
  </si>
  <si>
    <t>Dicke</t>
  </si>
  <si>
    <t>D_V_D</t>
  </si>
  <si>
    <t>Höhe</t>
  </si>
  <si>
    <t>D_V_H</t>
  </si>
  <si>
    <t>Stützenhöhe</t>
  </si>
  <si>
    <t>D_V_STH</t>
  </si>
  <si>
    <t>D_S_L</t>
  </si>
  <si>
    <t>D_S_B</t>
  </si>
  <si>
    <t>D_S_D</t>
  </si>
  <si>
    <t>D_S_H</t>
  </si>
  <si>
    <t>D_S_STH</t>
  </si>
  <si>
    <t>Abmessung</t>
  </si>
  <si>
    <t>Abmessung in mm</t>
  </si>
  <si>
    <t>Bauanleitung für eine Wurfkiste für grosse Hunde</t>
  </si>
  <si>
    <t>1. Grundsätzliches</t>
  </si>
  <si>
    <t>Geben Sie in die gelb markierten Felder die äußeren Abmessungen</t>
  </si>
  <si>
    <t>sind gesperrt. Änderungen in der Programmierung können</t>
  </si>
  <si>
    <t>schwere Fehler bewirken.</t>
  </si>
  <si>
    <t>Eingaben, Abmessungen und Bauanleitung</t>
  </si>
  <si>
    <t>für die von Ihnen gewünschte Größe ein. Alle andere Felder</t>
  </si>
  <si>
    <t>° bei der Programmierung dieser Tabelle habe ich mir große Mühe gegeben</t>
  </si>
  <si>
    <t>° trotzdem können sich auch hier Fehler eingeschlichen haben</t>
  </si>
  <si>
    <t>° auf der linken Seite sehen Sie 3-D Zeichnungen (mit Inventor angefertigt)</t>
  </si>
  <si>
    <t>2. Grundlegende Abmessungen der Wurfkiste</t>
  </si>
  <si>
    <t>3. Rückwand</t>
  </si>
  <si>
    <t>Für die Herstellung empfehle ich Leimholzplatten aus Kiefer.</t>
  </si>
  <si>
    <t>Diese lassen sich gut bearbeiten und sehen dekorativ aus.</t>
  </si>
  <si>
    <t>Größere Wandstärken erhöhen das Gewicht und die Kosten.</t>
  </si>
  <si>
    <t>Die Leimholzplatten lassen Sie sich am besten im Baumarkt</t>
  </si>
  <si>
    <t>oder vom Schreiner zuschneiden.</t>
  </si>
  <si>
    <t>Das Spiel von 2mm für die Innenteile dienen der besseren</t>
  </si>
  <si>
    <t>Die Wandstärke von 18 mm hat sich bei uns bewährt.</t>
  </si>
  <si>
    <t>Zeichnerische Darstellung</t>
  </si>
  <si>
    <t>Zuschnittmaße der Rückwand</t>
  </si>
  <si>
    <t>Dieses Bauteil wird nur einmal benötigt.</t>
  </si>
  <si>
    <t>Zuschnittmaße der Seitenwände</t>
  </si>
  <si>
    <t>4. Seitenwand</t>
  </si>
  <si>
    <t>Dieses Bauteil wird  zweimal benötigt.</t>
  </si>
  <si>
    <t>5. Montage der Wände</t>
  </si>
  <si>
    <t>Nun werden die Rückwand und die beiden Seitenwände wie links</t>
  </si>
  <si>
    <t>abgebildet mit einander verbunden.</t>
  </si>
  <si>
    <t>Die Verbindung erfolgt mit den abgebildeten teilbaren</t>
  </si>
  <si>
    <t>Scharnieren. Dies ermöglicht eine schnelle Montage bzw.</t>
  </si>
  <si>
    <t>Demontage ohne Werkzeug.</t>
  </si>
  <si>
    <t>Die Schraubenlänge der Holzschrauben müssen Sie der Wand-</t>
  </si>
  <si>
    <t>stärke der Holzplatten anpassen.</t>
  </si>
  <si>
    <t>6. Herstellung der Böden</t>
  </si>
  <si>
    <t>Zuschnittmaße der Böden</t>
  </si>
  <si>
    <t>Die Anzahl der Böden ist abhängig von der Tiefe der Wurfkiste.</t>
  </si>
  <si>
    <t>In den meisten Fällen sind es zwei.</t>
  </si>
  <si>
    <t>Damit diese auch ein großes Gewicht aushalten kann, ist diese</t>
  </si>
  <si>
    <t>relativ eng. Meine Versuche ohne Zwischenlatten ist mißlungen.</t>
  </si>
  <si>
    <t>da dann die Böden die Belastung nicht mehr aushielten.</t>
  </si>
  <si>
    <t>Zuschnittmaße der Querlatten</t>
  </si>
  <si>
    <t>Zuschnittmaße der Zwischenlatten</t>
  </si>
  <si>
    <t>7. Montage der Böden</t>
  </si>
  <si>
    <t>Zuschnittmaße der Tür</t>
  </si>
  <si>
    <t>Zuschnittmaße der Distanzrahmen vorn und hinten</t>
  </si>
  <si>
    <t>Zuschnittmaße der beiden seitlichen Distanzrahmen</t>
  </si>
  <si>
    <t>Schieben Sie nun die Böden zwischen die Wände.</t>
  </si>
  <si>
    <t>Dann werden die Schnallen an den beiden Seitenwänden und</t>
  </si>
  <si>
    <t>der vorderen Querlatte des vorderen Bodens befestigt (siehe</t>
  </si>
  <si>
    <t>Einzelheit B).</t>
  </si>
  <si>
    <t>Nachdem Sie die Schnalle zugezogen haben ist die Wurfkiste in</t>
  </si>
  <si>
    <t>in sich stabil.</t>
  </si>
  <si>
    <t>Schneiden Sie die beiden Türblätter entsprechend der folgenden</t>
  </si>
  <si>
    <t>Tabelle zu.</t>
  </si>
  <si>
    <t>Befestigen Sie diese dann entsprechend der nebenstehenden</t>
  </si>
  <si>
    <t>Zeichnung mit den teibaren Scharnieren.</t>
  </si>
  <si>
    <t>Zum Schließen verwenden Sie wieder die bekannten Schnallen.</t>
  </si>
  <si>
    <t>Vor der Geburt können Sie die beiden Türblätter entfernen. So</t>
  </si>
  <si>
    <t>können Sie selbst und die Hündin besser arbeiten.</t>
  </si>
  <si>
    <t>Nach der Geburt können Sie das untere Türblatt einbauen und</t>
  </si>
  <si>
    <t>schließen. So kann die Hündin jederzeit in die Wurfkiste</t>
  </si>
  <si>
    <t>steigen, die Welpen aber nicht herauskriechen.</t>
  </si>
  <si>
    <t>Sobald die Welpen größer sind, können Sie auch das obere</t>
  </si>
  <si>
    <t>Türblatt einbauen und mit den Schnallen verschließen.</t>
  </si>
  <si>
    <t>8. Herstellung und Montage der Türen</t>
  </si>
  <si>
    <t>9. Herstellung und Montage der Distanzrahmen</t>
  </si>
  <si>
    <t>Damit die Welpen nicht von ihrer Mutter gegen die Wände ge-</t>
  </si>
  <si>
    <t>drückt werden, wurde rundum ein Distanzrahmen vorgesehen.</t>
  </si>
  <si>
    <t>Dies ist natürlich kein 100 prozentiger Schutz.</t>
  </si>
  <si>
    <t>Wenn die Welpen größer sind, kann der Distanzrahmen ganz</t>
  </si>
  <si>
    <t>oder teilweise entfernt werden (Befestigung durch teilbare</t>
  </si>
  <si>
    <t>Scharniere)</t>
  </si>
  <si>
    <t>Die 4 Distanzrahmen befestigen Sie jetzt an den entsprechenden</t>
  </si>
  <si>
    <t>Wänden.</t>
  </si>
  <si>
    <t>10. Herstellung und Montage des Rotlichtgalgens</t>
  </si>
  <si>
    <t>Zum Schluss stellen Sie nach nebenstehender Zeichnung</t>
  </si>
  <si>
    <t>den Rotlichtgalgen her.</t>
  </si>
  <si>
    <t>Dann befestigen Sie diesen mit den Scharnieren an der Rückwand</t>
  </si>
  <si>
    <t>oder einer Seitenwand (je nach den Erfordernissen).</t>
  </si>
  <si>
    <t>11. Fertige Wurfkiste</t>
  </si>
  <si>
    <t>Jetzt können Sie die fertige Wurfkiste an einem geeigneten Ort</t>
  </si>
  <si>
    <t>aufstellen.</t>
  </si>
  <si>
    <t>Es ist ratsam den Boden mit Folie und Krankenunterlagen</t>
  </si>
  <si>
    <t>auszulegen.</t>
  </si>
  <si>
    <t>Während der Geburt haben wir auch die Wände mit Kranken-</t>
  </si>
  <si>
    <t>unterlagen abgedeckt.</t>
  </si>
  <si>
    <t>Nachdem Sie die Wurfkiste gebaut haben, müssen Sie diese</t>
  </si>
  <si>
    <t>wieder zerlegen um sie zu beschichten.</t>
  </si>
  <si>
    <t>Wir haben unsere lackiert. Man kann sie auch ölen oder wachsen.</t>
  </si>
  <si>
    <t>° verändern Sie nur dann Zellen, wenn Sie wissen, welche Auswirkungen das hat</t>
  </si>
  <si>
    <t>Montage und gleicht Längenänderungen des Holzes etwas aus.</t>
  </si>
  <si>
    <t>Damit die Böden nicht direkt auf dem Fußboden liegen, wird</t>
  </si>
  <si>
    <t>eine Lattung von unten angebracht (verschraubt).</t>
  </si>
  <si>
    <t>Die Schraubenlänge ist abhängig von der Wandstärke der Wände.</t>
  </si>
  <si>
    <t>Anzahl</t>
  </si>
  <si>
    <t>Nun wünsche ich Ihnen viel Spaß und Erfolg beim Bauen der</t>
  </si>
  <si>
    <t>Wurfkiste und bei den zu erwartenden Würfen Ihrer Hündin.</t>
  </si>
  <si>
    <t>Ihr Heinrich Theisen</t>
  </si>
  <si>
    <t>° deshalb kann ich für Fehler in dieser Anleitung keine Haftung übernehmen.</t>
  </si>
  <si>
    <t>° auf der rechten Seite finden Sie die Bereiche Eingaben, Abmessungen, Anleitung</t>
  </si>
  <si>
    <t>° die Zeilen oberhalb von Zeile 36 sind Datenbank für das 3-D CAD Programm</t>
  </si>
  <si>
    <t>Bedienung</t>
  </si>
  <si>
    <t>1. Füllen Sie die kleine Tabelle auf dieser Seite aus (gelbe Felder).</t>
  </si>
  <si>
    <t xml:space="preserve">    matisch berechnet.</t>
  </si>
  <si>
    <t>3. Sie können die Ergebnisse sich auf Wunsch am Bildschirm</t>
  </si>
  <si>
    <t xml:space="preserve">    ansehen, ausgedruckt sieht es jedoch besser aus.</t>
  </si>
  <si>
    <t>4. Zum Ausdrucken muss der Drucker auf DIN A4 quer eingestellt</t>
  </si>
  <si>
    <t xml:space="preserve">    werden.</t>
  </si>
  <si>
    <t>5. Eventuell müssen Sie auch den Druckertyp neu einstellen.</t>
  </si>
  <si>
    <t>2. Alle anderen Felder sind für Sie gesperrt und werden auto-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</si>
</sst>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wrapText="1"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1" fontId="0" fillId="0" borderId="2" xfId="0" applyNumberFormat="1" applyBorder="1" applyAlignment="1">
      <alignment/>
    </xf>
    <xf numFmtId="164" fontId="0" fillId="3" borderId="2" xfId="0" applyNumberFormat="1" applyFill="1" applyBorder="1" applyAlignment="1" applyProtection="1">
      <alignment/>
      <protection locked="0"/>
    </xf>
    <xf numFmtId="164" fontId="0" fillId="3" borderId="4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75</xdr:row>
      <xdr:rowOff>9525</xdr:rowOff>
    </xdr:from>
    <xdr:to>
      <xdr:col>3</xdr:col>
      <xdr:colOff>1685925</xdr:colOff>
      <xdr:row>90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92025"/>
          <a:ext cx="36195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51</xdr:row>
      <xdr:rowOff>19050</xdr:rowOff>
    </xdr:from>
    <xdr:to>
      <xdr:col>3</xdr:col>
      <xdr:colOff>2543175</xdr:colOff>
      <xdr:row>72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334375"/>
          <a:ext cx="448627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93</xdr:row>
      <xdr:rowOff>114300</xdr:rowOff>
    </xdr:from>
    <xdr:to>
      <xdr:col>3</xdr:col>
      <xdr:colOff>1704975</xdr:colOff>
      <xdr:row>108</xdr:row>
      <xdr:rowOff>142875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5592425"/>
          <a:ext cx="36385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111</xdr:row>
      <xdr:rowOff>0</xdr:rowOff>
    </xdr:from>
    <xdr:to>
      <xdr:col>3</xdr:col>
      <xdr:colOff>2533650</xdr:colOff>
      <xdr:row>131</xdr:row>
      <xdr:rowOff>142875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8573750"/>
          <a:ext cx="44481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134</xdr:row>
      <xdr:rowOff>9525</xdr:rowOff>
    </xdr:from>
    <xdr:to>
      <xdr:col>3</xdr:col>
      <xdr:colOff>1524000</xdr:colOff>
      <xdr:row>150</xdr:row>
      <xdr:rowOff>114300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22307550"/>
          <a:ext cx="343852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152</xdr:row>
      <xdr:rowOff>0</xdr:rowOff>
    </xdr:from>
    <xdr:to>
      <xdr:col>3</xdr:col>
      <xdr:colOff>1533525</xdr:colOff>
      <xdr:row>166</xdr:row>
      <xdr:rowOff>38100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25393650"/>
          <a:ext cx="34480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170</xdr:row>
      <xdr:rowOff>9525</xdr:rowOff>
    </xdr:from>
    <xdr:to>
      <xdr:col>3</xdr:col>
      <xdr:colOff>2533650</xdr:colOff>
      <xdr:row>194</xdr:row>
      <xdr:rowOff>76200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28679775"/>
          <a:ext cx="4457700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197</xdr:row>
      <xdr:rowOff>9525</xdr:rowOff>
    </xdr:from>
    <xdr:to>
      <xdr:col>3</xdr:col>
      <xdr:colOff>2524125</xdr:colOff>
      <xdr:row>222</xdr:row>
      <xdr:rowOff>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33051750"/>
          <a:ext cx="44481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238</xdr:row>
      <xdr:rowOff>133350</xdr:rowOff>
    </xdr:from>
    <xdr:to>
      <xdr:col>2</xdr:col>
      <xdr:colOff>304800</xdr:colOff>
      <xdr:row>253</xdr:row>
      <xdr:rowOff>85725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40166925"/>
          <a:ext cx="17621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225</xdr:row>
      <xdr:rowOff>19050</xdr:rowOff>
    </xdr:from>
    <xdr:to>
      <xdr:col>3</xdr:col>
      <xdr:colOff>962025</xdr:colOff>
      <xdr:row>238</xdr:row>
      <xdr:rowOff>9525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37776150"/>
          <a:ext cx="2876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257</xdr:row>
      <xdr:rowOff>28575</xdr:rowOff>
    </xdr:from>
    <xdr:to>
      <xdr:col>3</xdr:col>
      <xdr:colOff>1990725</xdr:colOff>
      <xdr:row>282</xdr:row>
      <xdr:rowOff>9525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" y="43329225"/>
          <a:ext cx="3876675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295</xdr:row>
      <xdr:rowOff>47625</xdr:rowOff>
    </xdr:from>
    <xdr:to>
      <xdr:col>4</xdr:col>
      <xdr:colOff>28575</xdr:colOff>
      <xdr:row>317</xdr:row>
      <xdr:rowOff>152400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9501425"/>
          <a:ext cx="448627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6"/>
  <sheetViews>
    <sheetView tabSelected="1" workbookViewId="0" topLeftCell="A37">
      <selection activeCell="F42" sqref="F42"/>
    </sheetView>
  </sheetViews>
  <sheetFormatPr defaultColWidth="11.421875" defaultRowHeight="12.75"/>
  <cols>
    <col min="3" max="3" width="6.57421875" style="0" customWidth="1"/>
    <col min="4" max="4" width="38.28125" style="0" customWidth="1"/>
    <col min="5" max="5" width="2.28125" style="0" customWidth="1"/>
    <col min="6" max="6" width="18.57421875" style="0" customWidth="1"/>
    <col min="7" max="7" width="13.28125" style="0" customWidth="1"/>
  </cols>
  <sheetData>
    <row r="1" spans="1:3" ht="12.75">
      <c r="A1" t="s">
        <v>7</v>
      </c>
      <c r="B1" s="1">
        <f>RW_B</f>
        <v>1964</v>
      </c>
      <c r="C1" t="s">
        <v>9</v>
      </c>
    </row>
    <row r="2" spans="1:3" ht="12.75">
      <c r="A2" t="s">
        <v>8</v>
      </c>
      <c r="B2" s="1">
        <f>RW_H</f>
        <v>600</v>
      </c>
      <c r="C2" t="s">
        <v>9</v>
      </c>
    </row>
    <row r="3" spans="1:3" ht="12.75">
      <c r="A3" t="s">
        <v>6</v>
      </c>
      <c r="B3" s="1">
        <f>WS</f>
        <v>18</v>
      </c>
      <c r="C3" t="s">
        <v>9</v>
      </c>
    </row>
    <row r="4" spans="1:3" ht="12.75">
      <c r="A4" s="2" t="s">
        <v>12</v>
      </c>
      <c r="B4" s="1">
        <f>GT</f>
        <v>2000</v>
      </c>
      <c r="C4" t="s">
        <v>9</v>
      </c>
    </row>
    <row r="5" spans="1:3" ht="12.75">
      <c r="A5" s="2" t="s">
        <v>13</v>
      </c>
      <c r="B5" s="1">
        <f>GH</f>
        <v>600</v>
      </c>
      <c r="C5" t="s">
        <v>9</v>
      </c>
    </row>
    <row r="6" spans="1:3" ht="12.75">
      <c r="A6" s="2" t="s">
        <v>21</v>
      </c>
      <c r="B6" s="1">
        <f>n_B</f>
        <v>2</v>
      </c>
      <c r="C6" t="s">
        <v>22</v>
      </c>
    </row>
    <row r="7" spans="1:3" ht="12.75">
      <c r="A7" s="2" t="s">
        <v>16</v>
      </c>
      <c r="B7" s="1">
        <f>B_B</f>
        <v>1960</v>
      </c>
      <c r="C7" t="s">
        <v>9</v>
      </c>
    </row>
    <row r="8" spans="1:3" ht="12.75">
      <c r="A8" s="2" t="s">
        <v>19</v>
      </c>
      <c r="B8">
        <f>B_T</f>
        <v>989</v>
      </c>
      <c r="C8" t="s">
        <v>9</v>
      </c>
    </row>
    <row r="9" spans="1:3" ht="12.75">
      <c r="A9" s="5" t="s">
        <v>24</v>
      </c>
      <c r="B9">
        <f>n_L</f>
        <v>3</v>
      </c>
      <c r="C9" t="s">
        <v>22</v>
      </c>
    </row>
    <row r="10" spans="1:3" ht="12.75">
      <c r="A10" s="5" t="s">
        <v>26</v>
      </c>
      <c r="B10">
        <f>L_L</f>
        <v>1960</v>
      </c>
      <c r="C10" t="s">
        <v>9</v>
      </c>
    </row>
    <row r="11" spans="1:3" ht="12.75">
      <c r="A11" s="5" t="s">
        <v>28</v>
      </c>
      <c r="B11">
        <f>L_K</f>
        <v>45</v>
      </c>
      <c r="C11" t="s">
        <v>9</v>
      </c>
    </row>
    <row r="12" spans="1:3" ht="12.75">
      <c r="A12" s="5" t="s">
        <v>30</v>
      </c>
      <c r="B12">
        <f>L_T</f>
        <v>472</v>
      </c>
      <c r="C12" t="s">
        <v>9</v>
      </c>
    </row>
    <row r="13" spans="1:3" ht="12.75">
      <c r="A13" s="5" t="s">
        <v>32</v>
      </c>
      <c r="B13">
        <f>n_ZL</f>
        <v>5</v>
      </c>
      <c r="C13" t="s">
        <v>22</v>
      </c>
    </row>
    <row r="14" spans="1:3" ht="12.75">
      <c r="A14" s="5" t="s">
        <v>34</v>
      </c>
      <c r="B14" s="7">
        <f>G166</f>
        <v>425</v>
      </c>
      <c r="C14" t="s">
        <v>9</v>
      </c>
    </row>
    <row r="15" spans="1:3" ht="12.75">
      <c r="A15" s="5" t="s">
        <v>15</v>
      </c>
      <c r="B15">
        <f>SP</f>
        <v>2</v>
      </c>
      <c r="C15" t="s">
        <v>9</v>
      </c>
    </row>
    <row r="16" spans="1:3" ht="12.75">
      <c r="A16" s="5" t="s">
        <v>36</v>
      </c>
      <c r="B16">
        <f>ZL_Q</f>
        <v>478.75</v>
      </c>
      <c r="C16" t="s">
        <v>9</v>
      </c>
    </row>
    <row r="17" spans="1:3" ht="12.75">
      <c r="A17" t="s">
        <v>39</v>
      </c>
      <c r="B17">
        <f>T_B</f>
        <v>1960</v>
      </c>
      <c r="C17" t="s">
        <v>9</v>
      </c>
    </row>
    <row r="18" spans="1:3" ht="12.75">
      <c r="A18" t="s">
        <v>40</v>
      </c>
      <c r="B18">
        <f>T_H</f>
        <v>268.5</v>
      </c>
      <c r="C18" t="s">
        <v>9</v>
      </c>
    </row>
    <row r="19" spans="1:3" ht="12.75">
      <c r="A19" t="s">
        <v>42</v>
      </c>
      <c r="B19">
        <f>D_V_L</f>
        <v>1960</v>
      </c>
      <c r="C19" t="s">
        <v>9</v>
      </c>
    </row>
    <row r="20" spans="1:3" ht="12.75">
      <c r="A20" t="s">
        <v>44</v>
      </c>
      <c r="B20">
        <f>D_V_B</f>
        <v>120</v>
      </c>
      <c r="C20" t="s">
        <v>9</v>
      </c>
    </row>
    <row r="21" spans="1:3" ht="12.75">
      <c r="A21" t="s">
        <v>46</v>
      </c>
      <c r="B21">
        <f>D_V_D</f>
        <v>18</v>
      </c>
      <c r="C21" t="s">
        <v>9</v>
      </c>
    </row>
    <row r="22" spans="1:3" ht="12.75">
      <c r="A22" t="s">
        <v>48</v>
      </c>
      <c r="B22">
        <f>D_V_H</f>
        <v>200</v>
      </c>
      <c r="C22" t="s">
        <v>9</v>
      </c>
    </row>
    <row r="23" spans="1:3" ht="12.75">
      <c r="A23" t="s">
        <v>50</v>
      </c>
      <c r="B23">
        <f>D_V_STH</f>
        <v>182</v>
      </c>
      <c r="C23" t="s">
        <v>9</v>
      </c>
    </row>
    <row r="24" spans="1:3" ht="12.75">
      <c r="A24" t="s">
        <v>51</v>
      </c>
      <c r="B24">
        <f>D_S_L</f>
        <v>1720</v>
      </c>
      <c r="C24" t="s">
        <v>9</v>
      </c>
    </row>
    <row r="25" spans="1:3" ht="12.75">
      <c r="A25" t="s">
        <v>52</v>
      </c>
      <c r="B25">
        <f>D_S_B</f>
        <v>120</v>
      </c>
      <c r="C25" t="s">
        <v>9</v>
      </c>
    </row>
    <row r="26" spans="1:3" ht="12.75">
      <c r="A26" t="s">
        <v>53</v>
      </c>
      <c r="B26">
        <f>D_S_D</f>
        <v>18</v>
      </c>
      <c r="C26" t="s">
        <v>9</v>
      </c>
    </row>
    <row r="27" spans="1:3" ht="12.75">
      <c r="A27" t="s">
        <v>54</v>
      </c>
      <c r="B27">
        <f>D_S_H</f>
        <v>200</v>
      </c>
      <c r="C27" t="s">
        <v>9</v>
      </c>
    </row>
    <row r="28" spans="1:3" ht="12.75">
      <c r="A28" t="s">
        <v>55</v>
      </c>
      <c r="B28">
        <f>D_S_STH</f>
        <v>182</v>
      </c>
      <c r="C28" t="s">
        <v>9</v>
      </c>
    </row>
    <row r="37" ht="17.25">
      <c r="A37" s="13" t="s">
        <v>58</v>
      </c>
    </row>
    <row r="38" s="14" customFormat="1" ht="12.75">
      <c r="A38" s="8"/>
    </row>
    <row r="39" spans="1:6" s="14" customFormat="1" ht="12.75">
      <c r="A39" s="8" t="s">
        <v>59</v>
      </c>
      <c r="F39" s="8" t="s">
        <v>159</v>
      </c>
    </row>
    <row r="40" spans="1:6" s="14" customFormat="1" ht="12.75">
      <c r="A40" s="14" t="s">
        <v>65</v>
      </c>
      <c r="F40" s="14" t="s">
        <v>160</v>
      </c>
    </row>
    <row r="41" spans="1:6" s="14" customFormat="1" ht="12.75">
      <c r="A41" s="14" t="s">
        <v>66</v>
      </c>
      <c r="F41" s="14" t="s">
        <v>167</v>
      </c>
    </row>
    <row r="42" spans="1:6" s="14" customFormat="1" ht="12.75">
      <c r="A42" s="14" t="s">
        <v>156</v>
      </c>
      <c r="F42" s="14" t="s">
        <v>161</v>
      </c>
    </row>
    <row r="43" spans="1:6" s="14" customFormat="1" ht="12.75">
      <c r="A43" s="14" t="s">
        <v>67</v>
      </c>
      <c r="F43" s="14" t="s">
        <v>162</v>
      </c>
    </row>
    <row r="44" spans="1:6" s="14" customFormat="1" ht="12.75">
      <c r="A44" s="14" t="s">
        <v>157</v>
      </c>
      <c r="F44" s="14" t="s">
        <v>163</v>
      </c>
    </row>
    <row r="45" spans="1:6" s="14" customFormat="1" ht="12.75">
      <c r="A45" s="14" t="s">
        <v>158</v>
      </c>
      <c r="F45" s="14" t="s">
        <v>164</v>
      </c>
    </row>
    <row r="46" spans="1:6" s="14" customFormat="1" ht="12.75">
      <c r="A46" s="14" t="s">
        <v>147</v>
      </c>
      <c r="F46" s="14" t="s">
        <v>165</v>
      </c>
    </row>
    <row r="47" s="14" customFormat="1" ht="12.75">
      <c r="F47" s="14" t="s">
        <v>166</v>
      </c>
    </row>
    <row r="48" s="14" customFormat="1" ht="12.75">
      <c r="A48" s="8" t="s">
        <v>68</v>
      </c>
    </row>
    <row r="50" spans="1:6" ht="12.75">
      <c r="A50" s="8" t="s">
        <v>77</v>
      </c>
      <c r="F50" s="8" t="s">
        <v>63</v>
      </c>
    </row>
    <row r="53" ht="12.75">
      <c r="F53" t="s">
        <v>60</v>
      </c>
    </row>
    <row r="54" spans="1:10" ht="12.75">
      <c r="A54" s="2"/>
      <c r="B54" s="2"/>
      <c r="C54" s="2"/>
      <c r="D54" s="2"/>
      <c r="E54" s="2"/>
      <c r="F54" t="s">
        <v>64</v>
      </c>
      <c r="J54" s="2"/>
    </row>
    <row r="55" spans="1:10" ht="12.75">
      <c r="A55" s="2"/>
      <c r="B55" s="2"/>
      <c r="C55" s="2"/>
      <c r="D55" s="2"/>
      <c r="E55" s="2"/>
      <c r="F55" t="s">
        <v>61</v>
      </c>
      <c r="J55" s="2"/>
    </row>
    <row r="56" spans="1:10" ht="12.75">
      <c r="A56" s="2"/>
      <c r="B56" s="2"/>
      <c r="C56" s="2"/>
      <c r="D56" s="2"/>
      <c r="E56" s="2"/>
      <c r="F56" t="s">
        <v>62</v>
      </c>
      <c r="J56" s="2"/>
    </row>
    <row r="57" spans="1:10" ht="12.75">
      <c r="A57" s="2"/>
      <c r="B57" s="2"/>
      <c r="C57" s="2"/>
      <c r="D57" s="2"/>
      <c r="E57" s="2"/>
      <c r="J57" s="2"/>
    </row>
    <row r="58" spans="1:10" ht="13.5" thickBot="1">
      <c r="A58" s="2"/>
      <c r="B58" s="2"/>
      <c r="C58" s="2"/>
      <c r="D58" s="2"/>
      <c r="E58" s="2"/>
      <c r="J58" s="2"/>
    </row>
    <row r="59" spans="1:10" ht="25.5">
      <c r="A59" s="2"/>
      <c r="B59" s="2"/>
      <c r="C59" s="2"/>
      <c r="D59" s="2"/>
      <c r="E59" s="2"/>
      <c r="F59" s="15" t="s">
        <v>56</v>
      </c>
      <c r="G59" s="16" t="s">
        <v>57</v>
      </c>
      <c r="I59" s="6"/>
      <c r="J59" s="2"/>
    </row>
    <row r="60" spans="1:10" ht="12.75">
      <c r="A60" s="2"/>
      <c r="B60" s="2"/>
      <c r="C60" s="2"/>
      <c r="D60" s="2"/>
      <c r="E60" s="2"/>
      <c r="F60" s="9" t="s">
        <v>0</v>
      </c>
      <c r="G60" s="23">
        <v>2000</v>
      </c>
      <c r="I60" s="5"/>
      <c r="J60" s="2"/>
    </row>
    <row r="61" spans="1:10" ht="12.75">
      <c r="A61" s="2"/>
      <c r="B61" s="2"/>
      <c r="C61" s="2"/>
      <c r="D61" s="2"/>
      <c r="E61" s="2"/>
      <c r="F61" s="9" t="s">
        <v>1</v>
      </c>
      <c r="G61" s="23">
        <v>2000</v>
      </c>
      <c r="I61" s="5"/>
      <c r="J61" s="2"/>
    </row>
    <row r="62" spans="1:10" ht="12.75">
      <c r="A62" s="2"/>
      <c r="B62" s="2"/>
      <c r="C62" s="2"/>
      <c r="D62" s="2"/>
      <c r="E62" s="2"/>
      <c r="F62" s="9" t="s">
        <v>2</v>
      </c>
      <c r="G62" s="23">
        <v>600</v>
      </c>
      <c r="I62" s="5"/>
      <c r="J62" s="2"/>
    </row>
    <row r="63" spans="1:10" ht="12.75">
      <c r="A63" s="2"/>
      <c r="B63" s="2"/>
      <c r="C63" s="2"/>
      <c r="D63" s="2"/>
      <c r="E63" s="2"/>
      <c r="F63" s="9" t="s">
        <v>3</v>
      </c>
      <c r="G63" s="23">
        <v>18</v>
      </c>
      <c r="I63" s="5"/>
      <c r="J63" s="2"/>
    </row>
    <row r="64" spans="1:10" ht="13.5" thickBot="1">
      <c r="A64" s="2"/>
      <c r="B64" s="2"/>
      <c r="C64" s="2"/>
      <c r="D64" s="2"/>
      <c r="E64" s="2"/>
      <c r="F64" s="11" t="s">
        <v>14</v>
      </c>
      <c r="G64" s="24">
        <v>2</v>
      </c>
      <c r="I64" s="5"/>
      <c r="J64" s="2"/>
    </row>
    <row r="65" spans="1:10" ht="12.75">
      <c r="A65" s="2"/>
      <c r="B65" s="2"/>
      <c r="C65" s="2"/>
      <c r="D65" s="2"/>
      <c r="E65" s="2"/>
      <c r="F65" s="5"/>
      <c r="G65" s="5"/>
      <c r="H65" s="4"/>
      <c r="I65" s="2"/>
      <c r="J65" s="2"/>
    </row>
    <row r="66" spans="1:10" ht="12.75">
      <c r="A66" s="2"/>
      <c r="B66" s="2"/>
      <c r="C66" s="2"/>
      <c r="D66" s="2"/>
      <c r="E66" s="2"/>
      <c r="F66" s="5" t="s">
        <v>70</v>
      </c>
      <c r="G66" s="5"/>
      <c r="H66" s="4"/>
      <c r="I66" s="2"/>
      <c r="J66" s="2"/>
    </row>
    <row r="67" spans="1:10" ht="12.75">
      <c r="A67" s="2"/>
      <c r="B67" s="2"/>
      <c r="C67" s="2"/>
      <c r="D67" s="2"/>
      <c r="E67" s="2"/>
      <c r="F67" s="5" t="s">
        <v>71</v>
      </c>
      <c r="G67" s="5"/>
      <c r="H67" s="4"/>
      <c r="I67" s="2"/>
      <c r="J67" s="2"/>
    </row>
    <row r="68" spans="1:10" ht="12.75">
      <c r="A68" s="2"/>
      <c r="B68" s="2"/>
      <c r="C68" s="2"/>
      <c r="D68" s="2"/>
      <c r="E68" s="2"/>
      <c r="F68" s="5" t="s">
        <v>76</v>
      </c>
      <c r="G68" s="5"/>
      <c r="H68" s="4"/>
      <c r="I68" s="2"/>
      <c r="J68" s="2"/>
    </row>
    <row r="69" spans="1:10" ht="12.75">
      <c r="A69" s="2"/>
      <c r="B69" s="2"/>
      <c r="C69" s="2"/>
      <c r="D69" s="2"/>
      <c r="E69" s="2"/>
      <c r="F69" s="5" t="s">
        <v>72</v>
      </c>
      <c r="G69" s="5"/>
      <c r="H69" s="4"/>
      <c r="I69" s="2"/>
      <c r="J69" s="2"/>
    </row>
    <row r="70" spans="1:10" ht="12.75">
      <c r="A70" s="2"/>
      <c r="B70" s="2"/>
      <c r="C70" s="2"/>
      <c r="D70" s="2"/>
      <c r="E70" s="2"/>
      <c r="F70" s="5" t="s">
        <v>73</v>
      </c>
      <c r="G70" s="5"/>
      <c r="H70" s="4"/>
      <c r="I70" s="2"/>
      <c r="J70" s="2"/>
    </row>
    <row r="71" spans="1:10" ht="12.75">
      <c r="A71" s="2"/>
      <c r="B71" s="2"/>
      <c r="C71" s="2"/>
      <c r="D71" s="2"/>
      <c r="E71" s="2"/>
      <c r="F71" s="5" t="s">
        <v>74</v>
      </c>
      <c r="G71" s="5"/>
      <c r="H71" s="4"/>
      <c r="I71" s="2"/>
      <c r="J71" s="2"/>
    </row>
    <row r="72" spans="1:10" ht="12.75">
      <c r="A72" s="2"/>
      <c r="B72" s="2"/>
      <c r="C72" s="2"/>
      <c r="D72" s="2"/>
      <c r="E72" s="2"/>
      <c r="F72" s="5" t="s">
        <v>75</v>
      </c>
      <c r="G72" s="5"/>
      <c r="H72" s="4"/>
      <c r="I72" s="2"/>
      <c r="J72" s="2"/>
    </row>
    <row r="73" spans="1:10" ht="12.75">
      <c r="A73" s="2"/>
      <c r="B73" s="2"/>
      <c r="C73" s="2"/>
      <c r="D73" s="2"/>
      <c r="E73" s="2"/>
      <c r="F73" s="5" t="s">
        <v>148</v>
      </c>
      <c r="G73" s="5"/>
      <c r="H73" s="4"/>
      <c r="I73" s="2"/>
      <c r="J73" s="2"/>
    </row>
    <row r="74" spans="1:10" ht="12.75">
      <c r="A74" s="8" t="s">
        <v>69</v>
      </c>
      <c r="B74" s="2"/>
      <c r="C74" s="2"/>
      <c r="D74" s="2"/>
      <c r="E74" s="2"/>
      <c r="F74" s="5"/>
      <c r="G74" s="5"/>
      <c r="H74" s="4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3" t="s">
        <v>78</v>
      </c>
      <c r="G76" s="2"/>
      <c r="H76" s="2"/>
      <c r="I76" s="2"/>
      <c r="J76" s="2"/>
    </row>
    <row r="77" spans="1:10" ht="13.5" thickBot="1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25.5">
      <c r="A78" s="2"/>
      <c r="B78" s="2"/>
      <c r="C78" s="2"/>
      <c r="D78" s="2"/>
      <c r="E78" s="2"/>
      <c r="F78" s="15" t="s">
        <v>56</v>
      </c>
      <c r="G78" s="16" t="s">
        <v>57</v>
      </c>
      <c r="I78" s="6"/>
      <c r="J78" s="2"/>
    </row>
    <row r="79" spans="1:10" ht="12.75">
      <c r="A79" s="2"/>
      <c r="B79" s="2"/>
      <c r="C79" s="2"/>
      <c r="D79" s="2"/>
      <c r="E79" s="2"/>
      <c r="F79" s="9" t="s">
        <v>4</v>
      </c>
      <c r="G79" s="17">
        <f>GB-2*WS</f>
        <v>1964</v>
      </c>
      <c r="I79" s="5"/>
      <c r="J79" s="2"/>
    </row>
    <row r="80" spans="1:10" ht="12.75">
      <c r="A80" s="2"/>
      <c r="B80" s="2"/>
      <c r="C80" s="2"/>
      <c r="D80" s="2"/>
      <c r="E80" s="2"/>
      <c r="F80" s="9" t="s">
        <v>5</v>
      </c>
      <c r="G80" s="17">
        <f>GH</f>
        <v>600</v>
      </c>
      <c r="I80" s="5"/>
      <c r="J80" s="2"/>
    </row>
    <row r="81" spans="1:10" ht="13.5" thickBot="1">
      <c r="A81" s="2"/>
      <c r="B81" s="2"/>
      <c r="C81" s="2"/>
      <c r="D81" s="2"/>
      <c r="E81" s="2"/>
      <c r="F81" s="18" t="s">
        <v>3</v>
      </c>
      <c r="G81" s="19">
        <f>WS</f>
        <v>18</v>
      </c>
      <c r="I81" s="5"/>
      <c r="J81" s="2"/>
    </row>
    <row r="82" spans="1:10" ht="12.75">
      <c r="A82" s="2"/>
      <c r="B82" s="2"/>
      <c r="C82" s="2"/>
      <c r="D82" s="2"/>
      <c r="E82" s="2"/>
      <c r="J82" s="2"/>
    </row>
    <row r="83" spans="1:10" ht="12.75">
      <c r="A83" s="2"/>
      <c r="B83" s="2"/>
      <c r="C83" s="2"/>
      <c r="D83" s="2"/>
      <c r="E83" s="2"/>
      <c r="F83" t="s">
        <v>79</v>
      </c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3" t="s">
        <v>81</v>
      </c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3" t="s">
        <v>80</v>
      </c>
      <c r="G95" s="2"/>
      <c r="H95" s="2"/>
      <c r="I95" s="2"/>
      <c r="J95" s="2"/>
    </row>
    <row r="96" spans="1:10" ht="13.5" thickBot="1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25.5">
      <c r="A97" s="2"/>
      <c r="B97" s="2"/>
      <c r="C97" s="2"/>
      <c r="D97" s="2"/>
      <c r="E97" s="2"/>
      <c r="F97" s="15" t="s">
        <v>56</v>
      </c>
      <c r="G97" s="16" t="s">
        <v>57</v>
      </c>
      <c r="I97" s="6"/>
      <c r="J97" s="2"/>
    </row>
    <row r="98" spans="1:10" ht="12.75">
      <c r="A98" s="2"/>
      <c r="B98" s="2"/>
      <c r="C98" s="2"/>
      <c r="D98" s="2"/>
      <c r="E98" s="2"/>
      <c r="F98" s="9" t="s">
        <v>10</v>
      </c>
      <c r="G98" s="17">
        <f>GT</f>
        <v>2000</v>
      </c>
      <c r="I98" s="5"/>
      <c r="J98" s="2"/>
    </row>
    <row r="99" spans="1:10" ht="12.75">
      <c r="A99" s="2"/>
      <c r="B99" s="2"/>
      <c r="C99" s="2"/>
      <c r="D99" s="2"/>
      <c r="E99" s="2"/>
      <c r="F99" s="9" t="s">
        <v>11</v>
      </c>
      <c r="G99" s="17">
        <f>GH</f>
        <v>600</v>
      </c>
      <c r="I99" s="5"/>
      <c r="J99" s="2"/>
    </row>
    <row r="100" spans="1:10" ht="13.5" thickBot="1">
      <c r="A100" s="2"/>
      <c r="B100" s="2"/>
      <c r="C100" s="2"/>
      <c r="D100" s="2"/>
      <c r="E100" s="2"/>
      <c r="F100" s="18" t="s">
        <v>3</v>
      </c>
      <c r="G100" s="19">
        <f>WS</f>
        <v>18</v>
      </c>
      <c r="I100" s="5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t="s">
        <v>82</v>
      </c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3" t="s">
        <v>83</v>
      </c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 t="s">
        <v>84</v>
      </c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 t="s">
        <v>85</v>
      </c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 t="s">
        <v>86</v>
      </c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5" t="s">
        <v>87</v>
      </c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5" t="s">
        <v>88</v>
      </c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5" t="s">
        <v>89</v>
      </c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5" t="s">
        <v>90</v>
      </c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3" t="s">
        <v>91</v>
      </c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3" t="s">
        <v>92</v>
      </c>
      <c r="G135" s="2"/>
      <c r="H135" s="2"/>
      <c r="I135" s="2"/>
      <c r="J135" s="2"/>
    </row>
    <row r="136" ht="13.5" thickBot="1"/>
    <row r="137" spans="1:10" ht="25.5">
      <c r="A137" s="2"/>
      <c r="B137" s="2"/>
      <c r="C137" s="2"/>
      <c r="D137" s="2"/>
      <c r="E137" s="2"/>
      <c r="F137" s="15" t="s">
        <v>56</v>
      </c>
      <c r="G137" s="16" t="s">
        <v>57</v>
      </c>
      <c r="I137" s="6"/>
      <c r="J137" s="2"/>
    </row>
    <row r="138" spans="1:10" ht="12.75">
      <c r="A138" s="2"/>
      <c r="B138" s="2"/>
      <c r="C138" s="2"/>
      <c r="D138" s="2"/>
      <c r="E138" s="2"/>
      <c r="F138" s="9" t="s">
        <v>20</v>
      </c>
      <c r="G138" s="10">
        <f>ROUNDUP(GT/1000,0)</f>
        <v>2</v>
      </c>
      <c r="I138" s="5"/>
      <c r="J138" s="2"/>
    </row>
    <row r="139" spans="1:10" ht="12.75">
      <c r="A139" s="2"/>
      <c r="B139" s="2"/>
      <c r="C139" s="2"/>
      <c r="D139" s="2"/>
      <c r="E139" s="2"/>
      <c r="F139" s="9" t="s">
        <v>17</v>
      </c>
      <c r="G139" s="10">
        <f>RW_B-2*SP</f>
        <v>1960</v>
      </c>
      <c r="I139" s="5"/>
      <c r="J139" s="2"/>
    </row>
    <row r="140" spans="1:10" ht="12.75">
      <c r="A140" s="2"/>
      <c r="B140" s="2"/>
      <c r="C140" s="2"/>
      <c r="D140" s="2"/>
      <c r="E140" s="2"/>
      <c r="F140" s="9" t="s">
        <v>1</v>
      </c>
      <c r="G140" s="10">
        <f>GT-WS-n_B*SP</f>
        <v>1978</v>
      </c>
      <c r="I140" s="5"/>
      <c r="J140" s="2"/>
    </row>
    <row r="141" spans="1:10" ht="12.75">
      <c r="A141" s="2"/>
      <c r="B141" s="2"/>
      <c r="C141" s="2"/>
      <c r="D141" s="2"/>
      <c r="E141" s="2"/>
      <c r="F141" s="9" t="s">
        <v>18</v>
      </c>
      <c r="G141" s="10">
        <f>(GT-WS-n_B*SP)/n_B</f>
        <v>989</v>
      </c>
      <c r="I141" s="5"/>
      <c r="J141" s="2"/>
    </row>
    <row r="142" spans="1:10" ht="13.5" thickBot="1">
      <c r="A142" s="2"/>
      <c r="B142" s="2"/>
      <c r="C142" s="2"/>
      <c r="D142" s="2"/>
      <c r="E142" s="2"/>
      <c r="F142" s="18" t="s">
        <v>3</v>
      </c>
      <c r="G142" s="20">
        <f>WS</f>
        <v>18</v>
      </c>
      <c r="I142" s="5"/>
      <c r="J142" s="2"/>
    </row>
    <row r="143" spans="1:10" ht="12.75">
      <c r="A143" s="2"/>
      <c r="B143" s="2"/>
      <c r="C143" s="2"/>
      <c r="D143" s="2"/>
      <c r="E143" s="2"/>
      <c r="J143" s="2"/>
    </row>
    <row r="144" spans="1:10" ht="12.75">
      <c r="A144" s="2"/>
      <c r="B144" s="2"/>
      <c r="C144" s="2"/>
      <c r="D144" s="2"/>
      <c r="E144" s="2"/>
      <c r="F144" t="s">
        <v>93</v>
      </c>
      <c r="J144" s="2"/>
    </row>
    <row r="145" spans="1:10" ht="12.75">
      <c r="A145" s="2"/>
      <c r="B145" s="2"/>
      <c r="C145" s="2"/>
      <c r="D145" s="2"/>
      <c r="E145" s="2"/>
      <c r="F145" t="s">
        <v>94</v>
      </c>
      <c r="J145" s="2"/>
    </row>
    <row r="146" spans="1:10" ht="12.75">
      <c r="A146" s="2"/>
      <c r="B146" s="2"/>
      <c r="C146" s="2"/>
      <c r="D146" s="2"/>
      <c r="E146" s="2"/>
      <c r="J146" s="2"/>
    </row>
    <row r="147" spans="1:10" ht="12.75">
      <c r="A147" s="2"/>
      <c r="B147" s="2"/>
      <c r="C147" s="2"/>
      <c r="D147" s="2"/>
      <c r="E147" s="2"/>
      <c r="F147" t="s">
        <v>149</v>
      </c>
      <c r="J147" s="2"/>
    </row>
    <row r="148" spans="1:10" ht="12.75">
      <c r="A148" s="2"/>
      <c r="B148" s="2"/>
      <c r="C148" s="2"/>
      <c r="D148" s="2"/>
      <c r="E148" s="2"/>
      <c r="F148" t="s">
        <v>150</v>
      </c>
      <c r="J148" s="2"/>
    </row>
    <row r="149" spans="1:10" ht="12.75">
      <c r="A149" s="2"/>
      <c r="B149" s="2"/>
      <c r="C149" s="2"/>
      <c r="D149" s="2"/>
      <c r="E149" s="2"/>
      <c r="F149" t="s">
        <v>95</v>
      </c>
      <c r="J149" s="2"/>
    </row>
    <row r="150" spans="1:10" ht="12.75">
      <c r="A150" s="2"/>
      <c r="B150" s="2"/>
      <c r="C150" s="2"/>
      <c r="D150" s="2"/>
      <c r="E150" s="2"/>
      <c r="F150" t="s">
        <v>96</v>
      </c>
      <c r="J150" s="2"/>
    </row>
    <row r="151" spans="1:10" ht="12.75">
      <c r="A151" s="2"/>
      <c r="B151" s="2"/>
      <c r="C151" s="2"/>
      <c r="D151" s="2"/>
      <c r="E151" s="2"/>
      <c r="F151" t="s">
        <v>97</v>
      </c>
      <c r="J151" s="2"/>
    </row>
    <row r="152" spans="1:10" ht="12.75">
      <c r="A152" s="2"/>
      <c r="B152" s="2"/>
      <c r="C152" s="2"/>
      <c r="D152" s="2"/>
      <c r="E152" s="2"/>
      <c r="J152" s="2"/>
    </row>
    <row r="153" spans="1:10" ht="12.75">
      <c r="A153" s="2"/>
      <c r="B153" s="2"/>
      <c r="C153" s="2"/>
      <c r="D153" s="2"/>
      <c r="E153" s="2"/>
      <c r="F153" s="6" t="s">
        <v>98</v>
      </c>
      <c r="G153" s="2"/>
      <c r="H153" s="2"/>
      <c r="I153" s="2"/>
      <c r="J153" s="2"/>
    </row>
    <row r="154" spans="1:10" ht="13.5" thickBot="1">
      <c r="A154" s="2"/>
      <c r="B154" s="2"/>
      <c r="C154" s="2"/>
      <c r="D154" s="2"/>
      <c r="E154" s="2"/>
      <c r="F154" s="6"/>
      <c r="G154" s="2"/>
      <c r="H154" s="2"/>
      <c r="I154" s="2"/>
      <c r="J154" s="2"/>
    </row>
    <row r="155" spans="1:10" ht="25.5">
      <c r="A155" s="2"/>
      <c r="B155" s="2"/>
      <c r="C155" s="2"/>
      <c r="D155" s="2"/>
      <c r="E155" s="2"/>
      <c r="F155" s="15" t="s">
        <v>56</v>
      </c>
      <c r="G155" s="16" t="s">
        <v>57</v>
      </c>
      <c r="I155" s="6"/>
      <c r="J155" s="2"/>
    </row>
    <row r="156" spans="1:10" ht="12.75">
      <c r="A156" s="2"/>
      <c r="B156" s="2"/>
      <c r="C156" s="2"/>
      <c r="D156" s="2"/>
      <c r="E156" s="2"/>
      <c r="F156" s="21" t="s">
        <v>23</v>
      </c>
      <c r="G156" s="10">
        <f>ROUNDUP(B_T/500+1,0)</f>
        <v>3</v>
      </c>
      <c r="I156" s="5"/>
      <c r="J156" s="2"/>
    </row>
    <row r="157" spans="1:10" ht="12.75">
      <c r="A157" s="2"/>
      <c r="B157" s="2"/>
      <c r="C157" s="2"/>
      <c r="D157" s="2"/>
      <c r="E157" s="2"/>
      <c r="F157" s="21" t="s">
        <v>25</v>
      </c>
      <c r="G157" s="10">
        <f>B_B</f>
        <v>1960</v>
      </c>
      <c r="I157" s="5"/>
      <c r="J157" s="2"/>
    </row>
    <row r="158" spans="1:10" ht="12.75">
      <c r="A158" s="2"/>
      <c r="B158" s="2"/>
      <c r="C158" s="2"/>
      <c r="D158" s="2"/>
      <c r="E158" s="2"/>
      <c r="F158" s="21" t="s">
        <v>27</v>
      </c>
      <c r="G158" s="10">
        <v>45</v>
      </c>
      <c r="I158" s="5"/>
      <c r="J158" s="2"/>
    </row>
    <row r="159" spans="1:10" ht="13.5" thickBot="1">
      <c r="A159" s="2"/>
      <c r="B159" s="2"/>
      <c r="C159" s="2"/>
      <c r="D159" s="2"/>
      <c r="E159" s="2"/>
      <c r="F159" s="11" t="s">
        <v>29</v>
      </c>
      <c r="G159" s="20">
        <f>B_T/(n_L-1)-L_K/2</f>
        <v>472</v>
      </c>
      <c r="I159" s="5"/>
      <c r="J159" s="2"/>
    </row>
    <row r="160" spans="1:10" ht="12.75">
      <c r="A160" s="2"/>
      <c r="B160" s="2"/>
      <c r="C160" s="2"/>
      <c r="D160" s="2"/>
      <c r="E160" s="2"/>
      <c r="F160" s="5"/>
      <c r="G160" s="5"/>
      <c r="H160" s="2"/>
      <c r="I160" s="5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6" t="s">
        <v>99</v>
      </c>
      <c r="G162" s="2"/>
      <c r="H162" s="2"/>
      <c r="I162" s="2"/>
      <c r="J162" s="2"/>
    </row>
    <row r="163" spans="1:10" ht="13.5" thickBot="1">
      <c r="A163" s="2"/>
      <c r="B163" s="2"/>
      <c r="C163" s="2"/>
      <c r="D163" s="2"/>
      <c r="E163" s="2"/>
      <c r="F163" s="6"/>
      <c r="G163" s="2"/>
      <c r="H163" s="2"/>
      <c r="I163" s="2"/>
      <c r="J163" s="2"/>
    </row>
    <row r="164" spans="1:10" ht="25.5">
      <c r="A164" s="2"/>
      <c r="B164" s="2"/>
      <c r="C164" s="2"/>
      <c r="D164" s="2"/>
      <c r="E164" s="2"/>
      <c r="F164" s="15" t="s">
        <v>56</v>
      </c>
      <c r="G164" s="16" t="s">
        <v>57</v>
      </c>
      <c r="I164" s="6"/>
      <c r="J164" s="2"/>
    </row>
    <row r="165" spans="1:10" ht="12.75">
      <c r="A165" s="2"/>
      <c r="B165" s="2"/>
      <c r="C165" s="2"/>
      <c r="D165" s="2"/>
      <c r="E165" s="2"/>
      <c r="F165" s="21" t="s">
        <v>31</v>
      </c>
      <c r="G165" s="10">
        <f>ROUNDUP(B_T/300+1,0)</f>
        <v>5</v>
      </c>
      <c r="I165" s="5"/>
      <c r="J165" s="2"/>
    </row>
    <row r="166" spans="1:10" ht="12.75">
      <c r="A166" s="2"/>
      <c r="B166" s="2"/>
      <c r="C166" s="2"/>
      <c r="D166" s="2"/>
      <c r="E166" s="2"/>
      <c r="F166" s="21" t="s">
        <v>33</v>
      </c>
      <c r="G166" s="22">
        <f>B_T/(n_L-1)-1.5*L_K-SP</f>
        <v>425</v>
      </c>
      <c r="I166" s="5"/>
      <c r="J166" s="2"/>
    </row>
    <row r="167" spans="1:10" ht="13.5" thickBot="1">
      <c r="A167" s="2"/>
      <c r="B167" s="2"/>
      <c r="C167" s="2"/>
      <c r="D167" s="2"/>
      <c r="E167" s="2"/>
      <c r="F167" s="11" t="s">
        <v>35</v>
      </c>
      <c r="G167" s="20">
        <f>(B_B-L_K)/(n_ZL-1)</f>
        <v>478.75</v>
      </c>
      <c r="I167" s="5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ht="12.75">
      <c r="A169" s="8" t="s">
        <v>100</v>
      </c>
    </row>
    <row r="170" ht="12.75">
      <c r="A170" s="8"/>
    </row>
    <row r="171" spans="1:6" ht="12.75">
      <c r="A171" s="8"/>
      <c r="F171" t="s">
        <v>104</v>
      </c>
    </row>
    <row r="172" ht="12.75">
      <c r="A172" s="8"/>
    </row>
    <row r="173" spans="1:6" ht="12.75">
      <c r="A173" s="8"/>
      <c r="F173" t="s">
        <v>105</v>
      </c>
    </row>
    <row r="174" spans="1:6" ht="12.75">
      <c r="A174" s="8"/>
      <c r="F174" t="s">
        <v>106</v>
      </c>
    </row>
    <row r="175" spans="1:6" ht="12.75">
      <c r="A175" s="8"/>
      <c r="F175" t="s">
        <v>107</v>
      </c>
    </row>
    <row r="176" spans="1:6" ht="12.75">
      <c r="A176" s="8"/>
      <c r="F176" t="s">
        <v>151</v>
      </c>
    </row>
    <row r="177" ht="12.75">
      <c r="A177" s="8"/>
    </row>
    <row r="178" spans="1:6" ht="12.75">
      <c r="A178" s="8"/>
      <c r="F178" t="s">
        <v>108</v>
      </c>
    </row>
    <row r="179" spans="1:6" ht="12.75">
      <c r="A179" s="8"/>
      <c r="F179" t="s">
        <v>109</v>
      </c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 t="s">
        <v>122</v>
      </c>
    </row>
    <row r="197" ht="12.75">
      <c r="A197" s="8"/>
    </row>
    <row r="198" spans="1:6" ht="12.75">
      <c r="A198" s="8"/>
      <c r="F198" t="s">
        <v>110</v>
      </c>
    </row>
    <row r="199" spans="1:6" ht="12.75">
      <c r="A199" s="8"/>
      <c r="F199" t="s">
        <v>111</v>
      </c>
    </row>
    <row r="200" ht="12.75">
      <c r="A200" s="8"/>
    </row>
    <row r="201" ht="12.75">
      <c r="F201" s="8" t="s">
        <v>101</v>
      </c>
    </row>
    <row r="202" ht="13.5" thickBot="1"/>
    <row r="203" spans="6:9" ht="25.5">
      <c r="F203" s="15" t="s">
        <v>56</v>
      </c>
      <c r="G203" s="16" t="s">
        <v>57</v>
      </c>
      <c r="I203" s="6"/>
    </row>
    <row r="204" spans="6:9" ht="12.75">
      <c r="F204" s="9" t="s">
        <v>37</v>
      </c>
      <c r="G204" s="10">
        <f>B_B</f>
        <v>1960</v>
      </c>
      <c r="I204" s="5"/>
    </row>
    <row r="205" spans="6:9" ht="12.75">
      <c r="F205" s="9" t="s">
        <v>38</v>
      </c>
      <c r="G205" s="10">
        <f>(GH-L_K-WS)/2</f>
        <v>268.5</v>
      </c>
      <c r="I205" s="5"/>
    </row>
    <row r="206" spans="6:9" ht="13.5" thickBot="1">
      <c r="F206" s="18" t="s">
        <v>3</v>
      </c>
      <c r="G206" s="20">
        <f>WS</f>
        <v>18</v>
      </c>
      <c r="I206" s="5"/>
    </row>
    <row r="207" spans="6:9" ht="12.75">
      <c r="F207" s="2"/>
      <c r="G207" s="2"/>
      <c r="H207" s="2"/>
      <c r="I207" s="2"/>
    </row>
    <row r="208" spans="6:9" ht="12.75">
      <c r="F208" s="2"/>
      <c r="G208" s="2"/>
      <c r="H208" s="2"/>
      <c r="I208" s="2"/>
    </row>
    <row r="209" spans="6:9" ht="12.75">
      <c r="F209" s="5" t="s">
        <v>112</v>
      </c>
      <c r="G209" s="2"/>
      <c r="H209" s="2"/>
      <c r="I209" s="2"/>
    </row>
    <row r="210" spans="6:9" ht="12.75">
      <c r="F210" s="5" t="s">
        <v>113</v>
      </c>
      <c r="G210" s="2"/>
      <c r="H210" s="2"/>
      <c r="I210" s="2"/>
    </row>
    <row r="211" spans="6:9" ht="12.75">
      <c r="F211" s="2"/>
      <c r="G211" s="2"/>
      <c r="H211" s="2"/>
      <c r="I211" s="2"/>
    </row>
    <row r="212" spans="6:9" ht="12.75">
      <c r="F212" s="2" t="s">
        <v>114</v>
      </c>
      <c r="G212" s="2"/>
      <c r="H212" s="2"/>
      <c r="I212" s="2"/>
    </row>
    <row r="213" spans="6:9" ht="12.75">
      <c r="F213" s="2"/>
      <c r="G213" s="2"/>
      <c r="H213" s="2"/>
      <c r="I213" s="2"/>
    </row>
    <row r="214" spans="6:9" ht="12.75">
      <c r="F214" s="5" t="s">
        <v>115</v>
      </c>
      <c r="G214" s="2"/>
      <c r="H214" s="2"/>
      <c r="I214" s="2"/>
    </row>
    <row r="215" spans="6:9" ht="12.75">
      <c r="F215" s="5" t="s">
        <v>116</v>
      </c>
      <c r="G215" s="2"/>
      <c r="H215" s="2"/>
      <c r="I215" s="2"/>
    </row>
    <row r="216" spans="6:9" ht="12.75">
      <c r="F216" s="2"/>
      <c r="G216" s="2"/>
      <c r="H216" s="2"/>
      <c r="I216" s="2"/>
    </row>
    <row r="217" spans="6:9" ht="12.75">
      <c r="F217" s="5" t="s">
        <v>117</v>
      </c>
      <c r="G217" s="2"/>
      <c r="H217" s="2"/>
      <c r="I217" s="2"/>
    </row>
    <row r="218" spans="6:9" ht="12.75">
      <c r="F218" s="5" t="s">
        <v>118</v>
      </c>
      <c r="G218" s="2"/>
      <c r="H218" s="2"/>
      <c r="I218" s="2"/>
    </row>
    <row r="219" spans="6:9" ht="12.75">
      <c r="F219" s="5" t="s">
        <v>119</v>
      </c>
      <c r="G219" s="2"/>
      <c r="H219" s="2"/>
      <c r="I219" s="2"/>
    </row>
    <row r="220" spans="6:9" ht="12.75">
      <c r="F220" s="2"/>
      <c r="G220" s="2"/>
      <c r="H220" s="2"/>
      <c r="I220" s="2"/>
    </row>
    <row r="221" spans="6:9" ht="12.75">
      <c r="F221" s="5" t="s">
        <v>120</v>
      </c>
      <c r="G221" s="2"/>
      <c r="H221" s="2"/>
      <c r="I221" s="2"/>
    </row>
    <row r="222" spans="6:9" ht="12.75">
      <c r="F222" s="5" t="s">
        <v>121</v>
      </c>
      <c r="G222" s="2"/>
      <c r="H222" s="2"/>
      <c r="I222" s="2"/>
    </row>
    <row r="223" spans="6:9" ht="12.75">
      <c r="F223" s="2"/>
      <c r="G223" s="2"/>
      <c r="H223" s="2"/>
      <c r="I223" s="2"/>
    </row>
    <row r="224" spans="1:9" ht="12.75">
      <c r="A224" s="8" t="s">
        <v>123</v>
      </c>
      <c r="F224" s="2"/>
      <c r="G224" s="2"/>
      <c r="H224" s="2"/>
      <c r="I224" s="2"/>
    </row>
    <row r="226" ht="12.75">
      <c r="F226" t="s">
        <v>124</v>
      </c>
    </row>
    <row r="227" ht="12.75">
      <c r="F227" t="s">
        <v>125</v>
      </c>
    </row>
    <row r="228" ht="12.75">
      <c r="F228" t="s">
        <v>126</v>
      </c>
    </row>
    <row r="229" ht="12.75">
      <c r="F229" t="s">
        <v>127</v>
      </c>
    </row>
    <row r="230" ht="12.75">
      <c r="F230" t="s">
        <v>128</v>
      </c>
    </row>
    <row r="231" ht="12.75">
      <c r="F231" t="s">
        <v>129</v>
      </c>
    </row>
    <row r="233" ht="12.75">
      <c r="F233" s="8" t="s">
        <v>102</v>
      </c>
    </row>
    <row r="234" ht="13.5" thickBot="1"/>
    <row r="235" spans="6:9" ht="25.5">
      <c r="F235" s="15" t="s">
        <v>56</v>
      </c>
      <c r="G235" s="16" t="s">
        <v>57</v>
      </c>
      <c r="I235" s="6"/>
    </row>
    <row r="236" spans="6:9" ht="12.75">
      <c r="F236" s="9" t="s">
        <v>41</v>
      </c>
      <c r="G236" s="10">
        <f>T_B</f>
        <v>1960</v>
      </c>
      <c r="I236" s="5"/>
    </row>
    <row r="237" spans="6:9" ht="12.75">
      <c r="F237" s="9" t="s">
        <v>43</v>
      </c>
      <c r="G237" s="10">
        <v>120</v>
      </c>
      <c r="I237" s="5"/>
    </row>
    <row r="238" spans="6:9" ht="12.75">
      <c r="F238" s="9" t="s">
        <v>45</v>
      </c>
      <c r="G238" s="10">
        <v>18</v>
      </c>
      <c r="I238" s="5"/>
    </row>
    <row r="239" spans="6:9" ht="12.75">
      <c r="F239" s="9" t="s">
        <v>47</v>
      </c>
      <c r="G239" s="10">
        <v>200</v>
      </c>
      <c r="I239" s="5"/>
    </row>
    <row r="240" spans="6:9" ht="12.75">
      <c r="F240" s="9" t="s">
        <v>49</v>
      </c>
      <c r="G240" s="10">
        <f>G239-G238</f>
        <v>182</v>
      </c>
      <c r="I240" s="5"/>
    </row>
    <row r="241" spans="6:7" ht="13.5" thickBot="1">
      <c r="F241" s="11" t="s">
        <v>152</v>
      </c>
      <c r="G241" s="12">
        <v>2</v>
      </c>
    </row>
    <row r="243" ht="12.75">
      <c r="F243" s="8" t="s">
        <v>103</v>
      </c>
    </row>
    <row r="244" ht="13.5" thickBot="1"/>
    <row r="245" spans="6:9" ht="25.5">
      <c r="F245" s="15" t="s">
        <v>56</v>
      </c>
      <c r="G245" s="16" t="s">
        <v>57</v>
      </c>
      <c r="I245" s="6"/>
    </row>
    <row r="246" spans="6:9" ht="12.75">
      <c r="F246" s="9" t="s">
        <v>41</v>
      </c>
      <c r="G246" s="10">
        <f>GT-2*SP-2*D_V_B-2*WS</f>
        <v>1720</v>
      </c>
      <c r="I246" s="5"/>
    </row>
    <row r="247" spans="6:9" ht="12.75">
      <c r="F247" s="9" t="s">
        <v>43</v>
      </c>
      <c r="G247" s="10">
        <f>D_V_B</f>
        <v>120</v>
      </c>
      <c r="I247" s="5"/>
    </row>
    <row r="248" spans="6:9" ht="12.75">
      <c r="F248" s="9" t="s">
        <v>45</v>
      </c>
      <c r="G248" s="10">
        <f>D_V_D</f>
        <v>18</v>
      </c>
      <c r="I248" s="5"/>
    </row>
    <row r="249" spans="6:9" ht="12.75">
      <c r="F249" s="9" t="s">
        <v>47</v>
      </c>
      <c r="G249" s="10">
        <f>D_V_H</f>
        <v>200</v>
      </c>
      <c r="I249" s="5"/>
    </row>
    <row r="250" spans="6:9" ht="12.75">
      <c r="F250" s="9" t="s">
        <v>49</v>
      </c>
      <c r="G250" s="10">
        <f>D_V_STH</f>
        <v>182</v>
      </c>
      <c r="I250" s="5"/>
    </row>
    <row r="251" spans="6:7" ht="13.5" thickBot="1">
      <c r="F251" s="11" t="s">
        <v>152</v>
      </c>
      <c r="G251" s="20">
        <v>2</v>
      </c>
    </row>
    <row r="253" ht="12.75">
      <c r="F253" t="s">
        <v>130</v>
      </c>
    </row>
    <row r="254" ht="12.75">
      <c r="F254" t="s">
        <v>131</v>
      </c>
    </row>
    <row r="256" ht="12.75">
      <c r="A256" s="8" t="s">
        <v>132</v>
      </c>
    </row>
    <row r="258" ht="12.75">
      <c r="F258" t="s">
        <v>133</v>
      </c>
    </row>
    <row r="259" ht="12.75">
      <c r="F259" t="s">
        <v>134</v>
      </c>
    </row>
    <row r="260" ht="12.75">
      <c r="F260" t="s">
        <v>135</v>
      </c>
    </row>
    <row r="261" ht="12.75">
      <c r="F261" t="s">
        <v>136</v>
      </c>
    </row>
    <row r="294" ht="12.75">
      <c r="A294" s="8" t="s">
        <v>137</v>
      </c>
    </row>
    <row r="296" ht="12.75">
      <c r="F296" t="s">
        <v>144</v>
      </c>
    </row>
    <row r="297" ht="12.75">
      <c r="F297" t="s">
        <v>145</v>
      </c>
    </row>
    <row r="299" ht="12.75">
      <c r="F299" t="s">
        <v>146</v>
      </c>
    </row>
    <row r="303" ht="12.75">
      <c r="F303" t="s">
        <v>138</v>
      </c>
    </row>
    <row r="304" ht="12.75">
      <c r="F304" t="s">
        <v>139</v>
      </c>
    </row>
    <row r="306" ht="12.75">
      <c r="F306" t="s">
        <v>140</v>
      </c>
    </row>
    <row r="307" ht="12.75">
      <c r="F307" t="s">
        <v>141</v>
      </c>
    </row>
    <row r="309" ht="12.75">
      <c r="F309" t="s">
        <v>142</v>
      </c>
    </row>
    <row r="310" ht="12.75">
      <c r="F310" t="s">
        <v>143</v>
      </c>
    </row>
    <row r="313" ht="12.75">
      <c r="F313" t="s">
        <v>153</v>
      </c>
    </row>
    <row r="314" ht="12.75">
      <c r="F314" t="s">
        <v>154</v>
      </c>
    </row>
    <row r="316" ht="12.75">
      <c r="F316" t="s">
        <v>155</v>
      </c>
    </row>
  </sheetData>
  <sheetProtection sheet="1" objects="1" scenarios="1"/>
  <printOptions/>
  <pageMargins left="0.7874015748031497" right="0.7874015748031497" top="0.7874015748031497" bottom="0.7874015748031497" header="0.5118110236220472" footer="0.5118110236220472"/>
  <pageSetup orientation="landscape" paperSize="9" r:id="rId2"/>
  <headerFooter alignWithMargins="0">
    <oddFooter>&amp;CSeite &amp;P von &amp;N</oddFooter>
  </headerFooter>
  <rowBreaks count="5" manualBreakCount="5">
    <brk id="36" max="255" man="1"/>
    <brk id="132" max="8" man="1"/>
    <brk id="195" max="8" man="1"/>
    <brk id="223" max="8" man="1"/>
    <brk id="25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 Andernach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Theisen</dc:creator>
  <cp:keywords/>
  <dc:description/>
  <cp:lastModifiedBy>Theisen</cp:lastModifiedBy>
  <cp:lastPrinted>2007-11-02T09:25:49Z</cp:lastPrinted>
  <dcterms:created xsi:type="dcterms:W3CDTF">2007-10-29T12:42:19Z</dcterms:created>
  <dcterms:modified xsi:type="dcterms:W3CDTF">2007-11-02T09:27:20Z</dcterms:modified>
  <cp:category/>
  <cp:version/>
  <cp:contentType/>
  <cp:contentStatus/>
</cp:coreProperties>
</file>